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geit-my.sharepoint.com/personal/giorgio_cannata_unige_it/Documents/LAVORO/DUTIES/DOTTORATO/DOTTORATO NAZIONALE ROBOTICA/38o CICLO/"/>
    </mc:Choice>
  </mc:AlternateContent>
  <xr:revisionPtr revIDLastSave="125" documentId="13_ncr:1_{4D964D2B-5D51-4CDD-80F1-EAE6AFE86C30}" xr6:coauthVersionLast="47" xr6:coauthVersionMax="47" xr10:uidLastSave="{77B0303B-B00A-4991-BA74-DC5AAF28AFB6}"/>
  <bookViews>
    <workbookView xWindow="2100" yWindow="885" windowWidth="25590" windowHeight="15180" xr2:uid="{00000000-000D-0000-FFFF-FFFF00000000}"/>
  </bookViews>
  <sheets>
    <sheet name="costo base" sheetId="1" r:id="rId1"/>
    <sheet name="Foglio1" sheetId="2" r:id="rId2"/>
  </sheets>
  <definedNames>
    <definedName name="_xlnm.Print_Area" localSheetId="0">'costo base'!#REF!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E27" i="1"/>
  <c r="E18" i="1"/>
  <c r="E9" i="1"/>
  <c r="D34" i="1"/>
  <c r="D7" i="1" l="1"/>
  <c r="D16" i="1"/>
  <c r="D25" i="1"/>
  <c r="D23" i="1" l="1"/>
  <c r="D14" i="1"/>
  <c r="D5" i="1"/>
  <c r="D24" i="1" l="1"/>
  <c r="D27" i="1" s="1"/>
  <c r="D18" i="1"/>
  <c r="D15" i="1"/>
  <c r="D6" i="1"/>
  <c r="D9" i="1" s="1"/>
  <c r="C5" i="2" l="1"/>
  <c r="C4" i="2"/>
  <c r="C6" i="2" l="1"/>
  <c r="D4" i="2"/>
  <c r="F4" i="2" s="1"/>
</calcChain>
</file>

<file path=xl/sharedStrings.xml><?xml version="1.0" encoding="utf-8"?>
<sst xmlns="http://schemas.openxmlformats.org/spreadsheetml/2006/main" count="34" uniqueCount="17">
  <si>
    <t>BASE</t>
  </si>
  <si>
    <t>totale annuale</t>
  </si>
  <si>
    <t>CONTRIBUTO INPS CARICO ENTE</t>
  </si>
  <si>
    <t>10% fondo ricerca</t>
  </si>
  <si>
    <t>BORSE ENTI/ATENEO 2021/2022</t>
  </si>
  <si>
    <t>BORSE ENTI/ATENEO 2022/2023</t>
  </si>
  <si>
    <t xml:space="preserve"> </t>
  </si>
  <si>
    <t>Mesi estero</t>
  </si>
  <si>
    <t>COSTO BORSA MAGGIORATA (INPS 35,03%) - BORSE IMPIEGATE DA UNIGE</t>
  </si>
  <si>
    <t>20% fondo ricerca</t>
  </si>
  <si>
    <t>BORSE ENTI/ATENEO 2023/2024</t>
  </si>
  <si>
    <t>Costo massimo borsa con maggiorazioni estero</t>
  </si>
  <si>
    <t>PERIODO ALL'ESTERO 2 mesi annui / tot 6 nel triennio</t>
  </si>
  <si>
    <t>costo borsa con 6 mesi soggiorno all'estero</t>
  </si>
  <si>
    <t>Quote da trasferire al Coordinatore annualmente</t>
  </si>
  <si>
    <t>CONTRIBUTO COSTI DI GESTIONE</t>
  </si>
  <si>
    <t>Totale 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</si>
</sst>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#,##0.0000000000_ ;[Red]\-#,##0.000000000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0" borderId="2" applyNumberFormat="0" applyFill="0" applyAlignment="0" applyProtection="0"/>
    <xf numFmtId="0" fontId="9" fillId="17" borderId="3" applyNumberForma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7" borderId="1" applyNumberFormat="0" applyAlignment="0" applyProtection="0"/>
    <xf numFmtId="0" fontId="11" fillId="22" borderId="0" applyNumberFormat="0" applyBorder="0" applyAlignment="0" applyProtection="0"/>
    <xf numFmtId="0" fontId="1" fillId="0" borderId="0"/>
    <xf numFmtId="0" fontId="3" fillId="23" borderId="4" applyNumberFormat="0" applyFont="0" applyAlignment="0" applyProtection="0"/>
    <xf numFmtId="0" fontId="12" fillId="16" borderId="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165" fontId="2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33" applyFill="1"/>
    <xf numFmtId="0" fontId="1" fillId="0" borderId="0" xfId="33" applyFill="1" applyBorder="1"/>
    <xf numFmtId="164" fontId="0" fillId="0" borderId="0" xfId="0" applyNumberFormat="1"/>
    <xf numFmtId="164" fontId="22" fillId="0" borderId="10" xfId="33" applyNumberFormat="1" applyFont="1" applyFill="1" applyBorder="1" applyAlignment="1">
      <alignment horizontal="right" vertical="top" wrapText="1"/>
    </xf>
    <xf numFmtId="164" fontId="22" fillId="0" borderId="11" xfId="33" applyNumberFormat="1" applyFont="1" applyFill="1" applyBorder="1" applyAlignment="1">
      <alignment horizontal="left" vertical="top" wrapText="1"/>
    </xf>
    <xf numFmtId="164" fontId="22" fillId="0" borderId="12" xfId="33" applyNumberFormat="1" applyFont="1" applyFill="1" applyBorder="1" applyAlignment="1">
      <alignment horizontal="right" vertical="top" wrapText="1"/>
    </xf>
    <xf numFmtId="164" fontId="22" fillId="0" borderId="13" xfId="33" applyNumberFormat="1" applyFont="1" applyFill="1" applyBorder="1" applyAlignment="1">
      <alignment horizontal="left" vertical="top" wrapText="1"/>
    </xf>
    <xf numFmtId="0" fontId="4" fillId="0" borderId="0" xfId="33" applyFont="1" applyFill="1" applyBorder="1"/>
    <xf numFmtId="164" fontId="23" fillId="0" borderId="0" xfId="33" applyNumberFormat="1" applyFont="1" applyFill="1" applyBorder="1" applyAlignment="1">
      <alignment horizontal="left" vertical="top" wrapText="1"/>
    </xf>
    <xf numFmtId="164" fontId="22" fillId="0" borderId="0" xfId="33" applyNumberFormat="1" applyFont="1" applyFill="1" applyBorder="1" applyAlignment="1">
      <alignment horizontal="right" vertical="top" wrapText="1"/>
    </xf>
    <xf numFmtId="10" fontId="1" fillId="0" borderId="0" xfId="33" applyNumberFormat="1" applyFill="1" applyBorder="1"/>
    <xf numFmtId="164" fontId="1" fillId="0" borderId="0" xfId="33" applyNumberFormat="1" applyFill="1" applyBorder="1"/>
    <xf numFmtId="164" fontId="23" fillId="0" borderId="14" xfId="33" applyNumberFormat="1" applyFont="1" applyFill="1" applyBorder="1" applyAlignment="1">
      <alignment horizontal="left" vertical="top" wrapText="1"/>
    </xf>
    <xf numFmtId="164" fontId="0" fillId="0" borderId="15" xfId="0" applyNumberFormat="1" applyBorder="1"/>
    <xf numFmtId="0" fontId="27" fillId="0" borderId="0" xfId="0" applyFont="1"/>
    <xf numFmtId="164" fontId="27" fillId="0" borderId="0" xfId="0" applyNumberFormat="1" applyFont="1"/>
    <xf numFmtId="164" fontId="22" fillId="0" borderId="16" xfId="33" applyNumberFormat="1" applyFont="1" applyFill="1" applyBorder="1" applyAlignment="1">
      <alignment horizontal="left" vertical="top" wrapText="1"/>
    </xf>
    <xf numFmtId="164" fontId="2" fillId="0" borderId="0" xfId="33" applyNumberFormat="1" applyFont="1" applyFill="1" applyBorder="1"/>
    <xf numFmtId="166" fontId="1" fillId="0" borderId="0" xfId="33" applyNumberFormat="1" applyFill="1" applyBorder="1"/>
    <xf numFmtId="9" fontId="1" fillId="0" borderId="0" xfId="33" applyNumberFormat="1" applyFill="1"/>
    <xf numFmtId="164" fontId="24" fillId="0" borderId="17" xfId="33" applyNumberFormat="1" applyFont="1" applyFill="1" applyBorder="1" applyAlignment="1">
      <alignment horizontal="right" vertical="top" wrapText="1"/>
    </xf>
    <xf numFmtId="164" fontId="0" fillId="24" borderId="0" xfId="0" applyNumberFormat="1" applyFill="1"/>
    <xf numFmtId="164" fontId="25" fillId="0" borderId="0" xfId="33" applyNumberFormat="1" applyFont="1" applyFill="1" applyBorder="1"/>
    <xf numFmtId="165" fontId="1" fillId="0" borderId="0" xfId="48" applyFont="1" applyFill="1" applyBorder="1"/>
    <xf numFmtId="164" fontId="0" fillId="0" borderId="0" xfId="0" applyNumberFormat="1" applyFill="1"/>
    <xf numFmtId="0" fontId="1" fillId="25" borderId="0" xfId="33" applyFont="1" applyFill="1" applyBorder="1"/>
    <xf numFmtId="0" fontId="0" fillId="26" borderId="0" xfId="0" applyFill="1"/>
    <xf numFmtId="164" fontId="27" fillId="27" borderId="0" xfId="0" applyNumberFormat="1" applyFont="1" applyFill="1"/>
    <xf numFmtId="167" fontId="0" fillId="0" borderId="0" xfId="0" applyNumberFormat="1"/>
    <xf numFmtId="0" fontId="28" fillId="28" borderId="0" xfId="0" applyFont="1" applyFill="1"/>
    <xf numFmtId="164" fontId="25" fillId="0" borderId="0" xfId="33" applyNumberFormat="1" applyFont="1" applyFill="1" applyAlignment="1">
      <alignment horizontal="right"/>
    </xf>
    <xf numFmtId="0" fontId="0" fillId="0" borderId="0" xfId="0"/>
    <xf numFmtId="0" fontId="22" fillId="0" borderId="11" xfId="0" applyFont="1" applyFill="1" applyBorder="1" applyAlignment="1">
      <alignment horizontal="left" vertical="top" wrapText="1"/>
    </xf>
    <xf numFmtId="164" fontId="0" fillId="0" borderId="0" xfId="0" applyNumberFormat="1"/>
    <xf numFmtId="0" fontId="27" fillId="24" borderId="0" xfId="0" applyFont="1" applyFill="1" applyAlignment="1">
      <alignment horizontal="right"/>
    </xf>
    <xf numFmtId="0" fontId="27" fillId="24" borderId="0" xfId="0" applyFont="1" applyFill="1" applyAlignment="1">
      <alignment horizontal="right" wrapText="1"/>
    </xf>
    <xf numFmtId="0" fontId="29" fillId="0" borderId="0" xfId="33" applyFont="1" applyFill="1" applyBorder="1" applyAlignment="1">
      <alignment horizontal="right"/>
    </xf>
  </cellXfs>
  <cellStyles count="49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Currency" xfId="48" builtinId="4"/>
    <cellStyle name="Euro" xfId="28" xr:uid="{00000000-0005-0000-0000-00001B000000}"/>
    <cellStyle name="Euro 2" xfId="29" xr:uid="{00000000-0005-0000-0000-00001C000000}"/>
    <cellStyle name="Euro 2 2" xfId="30" xr:uid="{00000000-0005-0000-0000-00001D000000}"/>
    <cellStyle name="Input 2" xfId="31" xr:uid="{00000000-0005-0000-0000-00001E000000}"/>
    <cellStyle name="Neutrale 2" xfId="32" xr:uid="{00000000-0005-0000-0000-00001F000000}"/>
    <cellStyle name="Normal" xfId="0" builtinId="0"/>
    <cellStyle name="Normale 2" xfId="33" xr:uid="{00000000-0005-0000-0000-000021000000}"/>
    <cellStyle name="Nota 2" xfId="34" xr:uid="{00000000-0005-0000-0000-000022000000}"/>
    <cellStyle name="Output 2" xfId="35" xr:uid="{00000000-0005-0000-0000-000023000000}"/>
    <cellStyle name="Percentuale 2" xfId="36" xr:uid="{00000000-0005-0000-0000-000024000000}"/>
    <cellStyle name="Percentuale 2 2" xfId="37" xr:uid="{00000000-0005-0000-0000-000025000000}"/>
    <cellStyle name="Testo avviso 2" xfId="38" xr:uid="{00000000-0005-0000-0000-000026000000}"/>
    <cellStyle name="Testo descrittivo 2" xfId="39" xr:uid="{00000000-0005-0000-0000-000027000000}"/>
    <cellStyle name="Titolo 1 2" xfId="40" xr:uid="{00000000-0005-0000-0000-000028000000}"/>
    <cellStyle name="Titolo 2 2" xfId="41" xr:uid="{00000000-0005-0000-0000-000029000000}"/>
    <cellStyle name="Titolo 3 2" xfId="42" xr:uid="{00000000-0005-0000-0000-00002A000000}"/>
    <cellStyle name="Titolo 4 2" xfId="43" xr:uid="{00000000-0005-0000-0000-00002B000000}"/>
    <cellStyle name="Titolo 5" xfId="44" xr:uid="{00000000-0005-0000-0000-00002C000000}"/>
    <cellStyle name="Totale 2" xfId="45" xr:uid="{00000000-0005-0000-0000-00002D000000}"/>
    <cellStyle name="Valore non valido 2" xfId="46" xr:uid="{00000000-0005-0000-0000-00002E000000}"/>
    <cellStyle name="Valore valido 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521180</xdr:colOff>
      <xdr:row>35</xdr:row>
      <xdr:rowOff>170731</xdr:rowOff>
    </xdr:from>
    <xdr:to>
      <xdr:col>2</xdr:col>
      <xdr:colOff>1608467</xdr:colOff>
      <xdr:row>39</xdr:row>
      <xdr:rowOff>26958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78CA2140-3A18-A401-D12C-24BCF63326CF}"/>
            </a:ext>
          </a:extLst>
        </xdr:cNvPr>
        <xdr:cNvSpPr/>
      </xdr:nvSpPr>
      <xdr:spPr>
        <a:xfrm>
          <a:off x="521180" y="6829245"/>
          <a:ext cx="2462122" cy="611038"/>
        </a:xfrm>
        <a:prstGeom prst="wedgeRectCallout">
          <a:avLst>
            <a:gd name="adj1" fmla="val -42080"/>
            <a:gd name="adj2" fmla="val -10362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MODIFICA QUI IL</a:t>
          </a:r>
          <a:r>
            <a:rPr lang="en-US" sz="1100" baseline="0"/>
            <a:t> NUMERO DI MESI ALL'ESTERO PREVISTI PER IL CALCOLO DEL COSTO TOTALE DELLA BORSA.</a:t>
          </a:r>
          <a:br>
            <a:rPr lang="en-US" sz="1100" baseline="0"/>
          </a:br>
          <a:r>
            <a:rPr lang="en-US" sz="1100" baseline="0"/>
            <a:t> </a:t>
          </a:r>
          <a:endParaRPr lang="en-US" sz="1100"/>
        </a:p>
      </xdr:txBody>
    </xdr:sp>
    <xdr:clientData/>
  </xdr:twoCellAnchor>
  <xdr:twoCellAnchor>
    <xdr:from>
      <xdr:col>4</xdr:col>
      <xdr:colOff>485237</xdr:colOff>
      <xdr:row>34</xdr:row>
      <xdr:rowOff>0</xdr:rowOff>
    </xdr:from>
    <xdr:to>
      <xdr:col>4</xdr:col>
      <xdr:colOff>2012831</xdr:colOff>
      <xdr:row>37</xdr:row>
      <xdr:rowOff>44929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1D37C5EE-9D84-0D62-D111-26C6CEBA024C}"/>
            </a:ext>
          </a:extLst>
        </xdr:cNvPr>
        <xdr:cNvSpPr/>
      </xdr:nvSpPr>
      <xdr:spPr>
        <a:xfrm>
          <a:off x="9381228" y="6469811"/>
          <a:ext cx="1527594" cy="611038"/>
        </a:xfrm>
        <a:prstGeom prst="wedgeRectCallout">
          <a:avLst>
            <a:gd name="adj1" fmla="val -84627"/>
            <a:gd name="adj2" fmla="val -13939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Questo e' il costo minimo atteso</a:t>
          </a:r>
          <a:r>
            <a:rPr lang="en-US" sz="1100" baseline="0"/>
            <a:t> per ogni borsa</a:t>
          </a:r>
          <a:r>
            <a:rPr lang="en-US" sz="1100"/>
            <a:t> </a:t>
          </a:r>
        </a:p>
      </xdr:txBody>
    </xdr:sp>
    <xdr:clientData/>
  </xdr:twoCellAnchor>
  <xdr:twoCellAnchor>
    <xdr:from>
      <xdr:col>5</xdr:col>
      <xdr:colOff>566109</xdr:colOff>
      <xdr:row>12</xdr:row>
      <xdr:rowOff>17971</xdr:rowOff>
    </xdr:from>
    <xdr:to>
      <xdr:col>9</xdr:col>
      <xdr:colOff>116815</xdr:colOff>
      <xdr:row>17</xdr:row>
      <xdr:rowOff>98844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0563B7D7-5022-4719-5FBC-A5D704DB67B3}"/>
            </a:ext>
          </a:extLst>
        </xdr:cNvPr>
        <xdr:cNvSpPr/>
      </xdr:nvSpPr>
      <xdr:spPr>
        <a:xfrm>
          <a:off x="12517288" y="2309363"/>
          <a:ext cx="2030801" cy="1024387"/>
        </a:xfrm>
        <a:prstGeom prst="wedgeRectCallout">
          <a:avLst>
            <a:gd name="adj1" fmla="val -77547"/>
            <a:gd name="adj2" fmla="val -10342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Questa e' la quota annuale da trasferire al Coordinatore.</a:t>
          </a:r>
        </a:p>
        <a:p>
          <a:pPr algn="l"/>
          <a:r>
            <a:rPr lang="en-US" sz="1100"/>
            <a:t>La quota "20%</a:t>
          </a:r>
          <a:r>
            <a:rPr lang="en-US" sz="1100" baseline="0"/>
            <a:t> di fondo di ricerca" e' gestita dall'ateneo/ente ospitante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7"/>
  <sheetViews>
    <sheetView tabSelected="1" zoomScale="106" zoomScaleNormal="106" workbookViewId="0">
      <selection activeCell="E9" sqref="E9"/>
    </sheetView>
  </sheetViews>
  <sheetFormatPr defaultRowHeight="15" x14ac:dyDescent="0.25"/>
  <cols>
    <col min="1" max="1" width="11.42578125" bestFit="1" customWidth="1"/>
    <col min="3" max="3" width="68.42578125" customWidth="1"/>
    <col min="4" max="4" width="44.28515625" customWidth="1"/>
    <col min="5" max="5" width="45.85546875" customWidth="1"/>
    <col min="6" max="6" width="9.7109375" customWidth="1"/>
  </cols>
  <sheetData>
    <row r="2" spans="1:6" x14ac:dyDescent="0.25">
      <c r="C2" s="1" t="s">
        <v>4</v>
      </c>
      <c r="D2" s="1"/>
      <c r="E2" s="1"/>
    </row>
    <row r="3" spans="1:6" ht="15.75" thickBot="1" x14ac:dyDescent="0.3">
      <c r="C3" s="26" t="s">
        <v>8</v>
      </c>
      <c r="D3" s="8"/>
      <c r="E3" s="37" t="s">
        <v>14</v>
      </c>
    </row>
    <row r="4" spans="1:6" x14ac:dyDescent="0.25">
      <c r="A4" s="3"/>
      <c r="C4" s="7" t="s">
        <v>0</v>
      </c>
      <c r="D4" s="6">
        <v>16500</v>
      </c>
      <c r="E4" s="2"/>
    </row>
    <row r="5" spans="1:6" x14ac:dyDescent="0.25">
      <c r="C5" s="5" t="s">
        <v>2</v>
      </c>
      <c r="D5" s="4">
        <f>2/3*(35.03%*D4)</f>
        <v>3853.2999999999997</v>
      </c>
      <c r="E5" s="23"/>
      <c r="F5" s="3"/>
    </row>
    <row r="6" spans="1:6" x14ac:dyDescent="0.25">
      <c r="C6" s="33" t="s">
        <v>12</v>
      </c>
      <c r="D6" s="4">
        <f>(D4+D5)/24*2</f>
        <v>1696.1083333333333</v>
      </c>
      <c r="E6" s="23"/>
      <c r="F6" s="3"/>
    </row>
    <row r="7" spans="1:6" x14ac:dyDescent="0.25">
      <c r="C7" s="17" t="s">
        <v>9</v>
      </c>
      <c r="D7" s="14">
        <f>2*D4*10%</f>
        <v>3300</v>
      </c>
      <c r="E7" s="18"/>
    </row>
    <row r="8" spans="1:6" x14ac:dyDescent="0.25">
      <c r="C8" s="17" t="s">
        <v>15</v>
      </c>
      <c r="D8" s="4">
        <v>500</v>
      </c>
      <c r="E8" s="18"/>
    </row>
    <row r="9" spans="1:6" ht="15.75" thickBot="1" x14ac:dyDescent="0.3">
      <c r="C9" s="13" t="s">
        <v>1</v>
      </c>
      <c r="D9" s="21">
        <f>SUM(D4:D8)</f>
        <v>25849.408333333333</v>
      </c>
      <c r="E9" s="18">
        <f>D9-D7</f>
        <v>22549.408333333333</v>
      </c>
    </row>
    <row r="10" spans="1:6" x14ac:dyDescent="0.25">
      <c r="C10" s="9"/>
      <c r="D10" s="10"/>
      <c r="E10" s="11"/>
    </row>
    <row r="11" spans="1:6" x14ac:dyDescent="0.25">
      <c r="C11" s="1" t="s">
        <v>5</v>
      </c>
      <c r="D11" s="1"/>
      <c r="E11" s="11"/>
    </row>
    <row r="12" spans="1:6" ht="15.75" thickBot="1" x14ac:dyDescent="0.3">
      <c r="C12" s="26" t="s">
        <v>8</v>
      </c>
      <c r="D12" s="8"/>
      <c r="E12" s="11"/>
    </row>
    <row r="13" spans="1:6" x14ac:dyDescent="0.25">
      <c r="C13" s="7" t="s">
        <v>0</v>
      </c>
      <c r="D13" s="6">
        <v>16500</v>
      </c>
      <c r="E13" s="11"/>
    </row>
    <row r="14" spans="1:6" x14ac:dyDescent="0.25">
      <c r="C14" s="5" t="s">
        <v>2</v>
      </c>
      <c r="D14" s="4">
        <f>2/3*(35.03%*D13)</f>
        <v>3853.2999999999997</v>
      </c>
      <c r="E14" s="23"/>
    </row>
    <row r="15" spans="1:6" s="32" customFormat="1" x14ac:dyDescent="0.25">
      <c r="C15" s="33" t="s">
        <v>12</v>
      </c>
      <c r="D15" s="4">
        <f>(D13+D14)/24*2</f>
        <v>1696.1083333333333</v>
      </c>
      <c r="E15" s="23"/>
    </row>
    <row r="16" spans="1:6" x14ac:dyDescent="0.25">
      <c r="C16" s="5" t="s">
        <v>9</v>
      </c>
      <c r="D16" s="14">
        <f>2*D13*10%</f>
        <v>3300</v>
      </c>
      <c r="E16" s="11"/>
    </row>
    <row r="17" spans="1:5" x14ac:dyDescent="0.25">
      <c r="C17" s="17" t="s">
        <v>15</v>
      </c>
      <c r="D17" s="4">
        <v>500</v>
      </c>
      <c r="E17" s="11"/>
    </row>
    <row r="18" spans="1:5" ht="15.75" thickBot="1" x14ac:dyDescent="0.3">
      <c r="C18" s="13" t="s">
        <v>1</v>
      </c>
      <c r="D18" s="21">
        <f>SUM(D13:D17)</f>
        <v>25849.408333333333</v>
      </c>
      <c r="E18" s="18">
        <f>D18-D16</f>
        <v>22549.408333333333</v>
      </c>
    </row>
    <row r="19" spans="1:5" x14ac:dyDescent="0.25">
      <c r="C19" s="9"/>
      <c r="D19" s="20"/>
      <c r="E19" s="19"/>
    </row>
    <row r="20" spans="1:5" x14ac:dyDescent="0.25">
      <c r="C20" s="1" t="s">
        <v>10</v>
      </c>
      <c r="D20" s="8"/>
      <c r="E20" s="12"/>
    </row>
    <row r="21" spans="1:5" ht="15.75" thickBot="1" x14ac:dyDescent="0.3">
      <c r="C21" s="26" t="s">
        <v>8</v>
      </c>
      <c r="E21" s="11"/>
    </row>
    <row r="22" spans="1:5" x14ac:dyDescent="0.25">
      <c r="C22" s="7" t="s">
        <v>0</v>
      </c>
      <c r="D22" s="6">
        <v>16500</v>
      </c>
      <c r="E22" s="11"/>
    </row>
    <row r="23" spans="1:5" x14ac:dyDescent="0.25">
      <c r="A23" s="3"/>
      <c r="C23" s="5" t="s">
        <v>2</v>
      </c>
      <c r="D23" s="4">
        <f>2/3*(35.03%*D22)</f>
        <v>3853.2999999999997</v>
      </c>
      <c r="E23" s="23"/>
    </row>
    <row r="24" spans="1:5" s="32" customFormat="1" x14ac:dyDescent="0.25">
      <c r="A24" s="34"/>
      <c r="C24" s="33" t="s">
        <v>12</v>
      </c>
      <c r="D24" s="4">
        <f>(D22+D23)/24*2</f>
        <v>1696.1083333333333</v>
      </c>
      <c r="E24" s="23"/>
    </row>
    <row r="25" spans="1:5" x14ac:dyDescent="0.25">
      <c r="C25" s="5" t="s">
        <v>9</v>
      </c>
      <c r="D25" s="14">
        <f>2*D22*10%</f>
        <v>3300</v>
      </c>
      <c r="E25" s="11"/>
    </row>
    <row r="26" spans="1:5" x14ac:dyDescent="0.25">
      <c r="C26" s="17" t="s">
        <v>15</v>
      </c>
      <c r="D26" s="4">
        <v>500</v>
      </c>
      <c r="E26" s="11"/>
    </row>
    <row r="27" spans="1:5" ht="15.75" thickBot="1" x14ac:dyDescent="0.3">
      <c r="A27" s="24"/>
      <c r="C27" s="13" t="s">
        <v>1</v>
      </c>
      <c r="D27" s="21">
        <f>SUM(D22:D26)</f>
        <v>25849.408333333333</v>
      </c>
      <c r="E27" s="18">
        <f>D27-D25</f>
        <v>22549.408333333333</v>
      </c>
    </row>
    <row r="28" spans="1:5" x14ac:dyDescent="0.25">
      <c r="C28" s="9"/>
      <c r="D28" s="10"/>
      <c r="E28" s="1"/>
    </row>
    <row r="29" spans="1:5" x14ac:dyDescent="0.25">
      <c r="C29" s="31"/>
      <c r="D29" s="10"/>
    </row>
    <row r="30" spans="1:5" x14ac:dyDescent="0.25">
      <c r="C30" s="2"/>
    </row>
    <row r="31" spans="1:5" x14ac:dyDescent="0.25">
      <c r="C31" s="35" t="s">
        <v>16</v>
      </c>
      <c r="D31" s="28">
        <f>D9+D18+D27</f>
        <v>77548.225000000006</v>
      </c>
      <c r="E31" s="22" t="s">
        <v>13</v>
      </c>
    </row>
    <row r="32" spans="1:5" x14ac:dyDescent="0.25">
      <c r="A32" s="25"/>
      <c r="B32" s="25"/>
      <c r="D32" s="3"/>
      <c r="E32" s="25"/>
    </row>
    <row r="33" spans="1:4" x14ac:dyDescent="0.25">
      <c r="A33" s="27" t="s">
        <v>7</v>
      </c>
      <c r="D33" s="3" t="s">
        <v>6</v>
      </c>
    </row>
    <row r="34" spans="1:4" x14ac:dyDescent="0.25">
      <c r="A34" s="30">
        <v>12</v>
      </c>
      <c r="C34" s="36" t="s">
        <v>11</v>
      </c>
      <c r="D34" s="28">
        <f>D31+((D13+D14)*(A34-6)/2/12)</f>
        <v>82636.55</v>
      </c>
    </row>
    <row r="35" spans="1:4" x14ac:dyDescent="0.25">
      <c r="C35" s="15"/>
      <c r="D35" s="16"/>
    </row>
    <row r="36" spans="1:4" x14ac:dyDescent="0.25">
      <c r="C36" s="15"/>
      <c r="D36" s="16"/>
    </row>
    <row r="37" spans="1:4" x14ac:dyDescent="0.25">
      <c r="D37" s="29"/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6"/>
  <sheetViews>
    <sheetView workbookViewId="0">
      <selection activeCell="C6" sqref="C6"/>
    </sheetView>
  </sheetViews>
  <sheetFormatPr defaultRowHeight="15" x14ac:dyDescent="0.25"/>
  <cols>
    <col min="3" max="3" width="28.28515625" customWidth="1"/>
    <col min="4" max="4" width="15.85546875" customWidth="1"/>
    <col min="6" max="6" width="9.5703125" bestFit="1" customWidth="1"/>
  </cols>
  <sheetData>
    <row r="2" spans="2:6" ht="15.75" thickBot="1" x14ac:dyDescent="0.3"/>
    <row r="3" spans="2:6" x14ac:dyDescent="0.25">
      <c r="B3" s="7" t="s">
        <v>0</v>
      </c>
      <c r="C3" s="6">
        <v>15110.61</v>
      </c>
    </row>
    <row r="4" spans="2:6" ht="63.75" x14ac:dyDescent="0.25">
      <c r="B4" s="5" t="s">
        <v>2</v>
      </c>
      <c r="C4" s="4">
        <f>2/3*(34.23%*C3)</f>
        <v>3448.2412019999997</v>
      </c>
      <c r="D4" s="3">
        <f>+C4+C3</f>
        <v>18558.851202000002</v>
      </c>
      <c r="E4">
        <v>20265.3</v>
      </c>
      <c r="F4" s="3">
        <f>+E4-D4</f>
        <v>1706.4487979999976</v>
      </c>
    </row>
    <row r="5" spans="2:6" ht="38.25" x14ac:dyDescent="0.25">
      <c r="B5" s="17" t="s">
        <v>3</v>
      </c>
      <c r="C5" s="14">
        <f>C3*10%</f>
        <v>1511.0610000000001</v>
      </c>
    </row>
    <row r="6" spans="2:6" ht="23.25" thickBot="1" x14ac:dyDescent="0.3">
      <c r="B6" s="13" t="s">
        <v>1</v>
      </c>
      <c r="C6" s="21">
        <f>C3+C4+C5</f>
        <v>20069.912202000003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costo base</vt:lpstr>
      <vt:lpstr>Foglio1</vt:lpstr>
    </vt:vector>
  </TitlesOfParts>
  <Company>UNIGE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Spalla</dc:creator>
  <cp:lastModifiedBy>Giorgio Cannata</cp:lastModifiedBy>
  <cp:lastPrinted>2019-03-27T09:14:50Z</cp:lastPrinted>
  <dcterms:created xsi:type="dcterms:W3CDTF">2012-02-13T10:57:41Z</dcterms:created>
  <dcterms:modified xsi:type="dcterms:W3CDTF">2022-05-03T07:48:44Z</dcterms:modified>
</cp:coreProperties>
</file>